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45" windowWidth="14955" windowHeight="8445" tabRatio="689" firstSheet="1" activeTab="1"/>
  </bookViews>
  <sheets>
    <sheet name="Графік" sheetId="1" r:id="rId1"/>
    <sheet name="Кашеваров" sheetId="2" r:id="rId2"/>
    <sheet name="Кашеваров (2)" sheetId="3" r:id="rId3"/>
  </sheets>
  <definedNames/>
  <calcPr fullCalcOnLoad="1"/>
</workbook>
</file>

<file path=xl/comments2.xml><?xml version="1.0" encoding="utf-8"?>
<comments xmlns="http://schemas.openxmlformats.org/spreadsheetml/2006/main">
  <authors>
    <author>Brother</author>
  </authors>
  <commentList>
    <comment ref="J7" authorId="0">
      <text>
        <r>
          <rPr>
            <sz val="8"/>
            <rFont val="Tahoma"/>
            <family val="0"/>
          </rPr>
          <t>урахували 
01,02 та 09 травня</t>
        </r>
      </text>
    </comment>
    <comment ref="J9" authorId="0">
      <text>
        <r>
          <rPr>
            <b/>
            <sz val="8"/>
            <rFont val="Tahoma"/>
            <family val="0"/>
          </rPr>
          <t>ОКr:</t>
        </r>
        <r>
          <rPr>
            <sz val="8"/>
            <rFont val="Tahoma"/>
            <family val="0"/>
          </rPr>
          <t xml:space="preserve">
учли 01 и 07 января</t>
        </r>
      </text>
    </comment>
  </commentList>
</comments>
</file>

<file path=xl/comments3.xml><?xml version="1.0" encoding="utf-8"?>
<comments xmlns="http://schemas.openxmlformats.org/spreadsheetml/2006/main">
  <authors>
    <author>HRadmin</author>
  </authors>
  <commentList>
    <comment ref="G6" authorId="0">
      <text>
        <r>
          <rPr>
            <b/>
            <sz val="8"/>
            <rFont val="Tahoma"/>
            <family val="0"/>
          </rPr>
          <t>HRadmin:</t>
        </r>
        <r>
          <rPr>
            <sz val="8"/>
            <rFont val="Tahoma"/>
            <family val="0"/>
          </rPr>
          <t xml:space="preserve">
24.08.07 - День Конституции</t>
        </r>
      </text>
    </comment>
  </commentList>
</comments>
</file>

<file path=xl/sharedStrings.xml><?xml version="1.0" encoding="utf-8"?>
<sst xmlns="http://schemas.openxmlformats.org/spreadsheetml/2006/main" count="41" uniqueCount="31">
  <si>
    <t>ПОСАДА</t>
  </si>
  <si>
    <t>ПІБ</t>
  </si>
  <si>
    <t>Дата найму</t>
  </si>
  <si>
    <t>Генеральний директор</t>
  </si>
  <si>
    <t>Заст. генерального директора</t>
  </si>
  <si>
    <t>Головний бухгалтер</t>
  </si>
  <si>
    <t>Бухгалтер-касир</t>
  </si>
  <si>
    <t>Кур'єр</t>
  </si>
  <si>
    <t>Водій</t>
  </si>
  <si>
    <t>Кашеваров Микола Леонідович</t>
  </si>
  <si>
    <t>Голохвастов Андрій Михайлович</t>
  </si>
  <si>
    <t>Свободянюк Валентина Миколаївна</t>
  </si>
  <si>
    <t>Баранова Вікторія Михайлівна</t>
  </si>
  <si>
    <t>Іванова Марія Вікторівна</t>
  </si>
  <si>
    <t>Петров Іван Миколайович</t>
  </si>
  <si>
    <t>Сидорович Василь Іванович</t>
  </si>
  <si>
    <t>№ з/п</t>
  </si>
  <si>
    <t>Основна</t>
  </si>
  <si>
    <t>Додаткова</t>
  </si>
  <si>
    <t>Залишок відпустки</t>
  </si>
  <si>
    <t>Усього</t>
  </si>
  <si>
    <t>графік</t>
  </si>
  <si>
    <t>ТОВ "РОЗА"</t>
  </si>
  <si>
    <t>Графік відпусток на 2008 р.</t>
  </si>
  <si>
    <t>ЗАТВЕРДЖУЮ</t>
  </si>
  <si>
    <t>М. Л. Кашеваров</t>
  </si>
  <si>
    <t>Начальник ВК</t>
  </si>
  <si>
    <t>А. М. Голохвастов</t>
  </si>
  <si>
    <t>вводим</t>
  </si>
  <si>
    <t>получаем</t>
  </si>
  <si>
    <t>праздники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</si>
</sst>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mmm/yyyy"/>
    <numFmt numFmtId="174" formatCode="[$-422]dd\ mmmm\ yyyy&quot; р.&quot;"/>
    <numFmt numFmtId="175" formatCode="[$-422]d\ mmmm\ yyyy&quot; р.&quot;"/>
    <numFmt numFmtId="176" formatCode="dd\.mm\.yy;@"/>
    <numFmt numFmtId="177" formatCode="0.0"/>
  </numFmts>
  <fonts count="15">
    <font>
      <sz val="10"/>
      <name val="Arial Cyr"/>
      <family val="0"/>
    </font>
    <font>
      <sz val="10"/>
      <color indexed="8"/>
      <name val="MS Sans Serif"/>
      <family val="0"/>
    </font>
    <font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0"/>
      <color indexed="10"/>
      <name val="Arial Cyr"/>
      <family val="0"/>
    </font>
    <font>
      <sz val="10"/>
      <color indexed="10"/>
      <name val="MS Sans Serif"/>
      <family val="0"/>
    </font>
    <font>
      <b/>
      <i/>
      <sz val="10"/>
      <color indexed="10"/>
      <name val="Arial Cyr"/>
      <family val="0"/>
    </font>
    <font>
      <b/>
      <sz val="8"/>
      <name val="Arial Cyr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14" fontId="0" fillId="0" borderId="0" xfId="0" applyNumberFormat="1" applyAlignment="1">
      <alignment/>
    </xf>
    <xf numFmtId="1" fontId="1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 horizontal="left"/>
    </xf>
    <xf numFmtId="172" fontId="1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/>
    </xf>
    <xf numFmtId="0" fontId="0" fillId="0" borderId="1" xfId="20" applyFont="1" applyFill="1" applyBorder="1" applyAlignment="1">
      <alignment horizontal="left"/>
    </xf>
    <xf numFmtId="0" fontId="0" fillId="0" borderId="0" xfId="20" applyFont="1" applyAlignment="1">
      <alignment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1" fontId="0" fillId="0" borderId="7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14" fontId="0" fillId="0" borderId="8" xfId="0" applyNumberFormat="1" applyBorder="1" applyAlignment="1">
      <alignment/>
    </xf>
    <xf numFmtId="14" fontId="0" fillId="0" borderId="9" xfId="0" applyNumberFormat="1" applyBorder="1" applyAlignment="1">
      <alignment/>
    </xf>
    <xf numFmtId="1" fontId="0" fillId="0" borderId="10" xfId="0" applyNumberFormat="1" applyBorder="1" applyAlignment="1">
      <alignment horizontal="center"/>
    </xf>
    <xf numFmtId="172" fontId="1" fillId="0" borderId="11" xfId="0" applyNumberFormat="1" applyFont="1" applyFill="1" applyBorder="1" applyAlignment="1">
      <alignment horizontal="center" vertical="center"/>
    </xf>
    <xf numFmtId="172" fontId="1" fillId="0" borderId="12" xfId="0" applyNumberFormat="1" applyFont="1" applyFill="1" applyBorder="1" applyAlignment="1">
      <alignment horizontal="center" vertical="center"/>
    </xf>
    <xf numFmtId="14" fontId="0" fillId="0" borderId="8" xfId="0" applyNumberFormat="1" applyBorder="1" applyAlignment="1">
      <alignment horizontal="center"/>
    </xf>
    <xf numFmtId="14" fontId="0" fillId="0" borderId="9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11" fillId="0" borderId="0" xfId="0" applyFont="1" applyBorder="1" applyAlignment="1">
      <alignment horizontal="center"/>
    </xf>
    <xf numFmtId="1" fontId="11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2" fillId="0" borderId="14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72" fontId="1" fillId="0" borderId="17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14" fontId="0" fillId="0" borderId="1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13" fillId="0" borderId="19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7</xdr:row>
      <xdr:rowOff>38100</xdr:rowOff>
    </xdr:from>
    <xdr:to>
      <xdr:col>2</xdr:col>
      <xdr:colOff>590550</xdr:colOff>
      <xdr:row>9</xdr:row>
      <xdr:rowOff>133350</xdr:rowOff>
    </xdr:to>
    <xdr:sp>
      <xdr:nvSpPr>
        <xdr:cNvPr id="1" name="AutoShape 7"/>
        <xdr:cNvSpPr>
          <a:spLocks/>
        </xdr:cNvSpPr>
      </xdr:nvSpPr>
      <xdr:spPr>
        <a:xfrm rot="10800000">
          <a:off x="1076325" y="1343025"/>
          <a:ext cx="1876425" cy="419100"/>
        </a:xfrm>
        <a:prstGeom prst="wedgeRoundRectCallout">
          <a:avLst>
            <a:gd name="adj1" fmla="val -22675"/>
            <a:gd name="adj2" fmla="val 1090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Дата прийняття на роботу
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=Графік!E8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1438275</xdr:colOff>
      <xdr:row>4</xdr:row>
      <xdr:rowOff>266700</xdr:rowOff>
    </xdr:to>
    <xdr:sp>
      <xdr:nvSpPr>
        <xdr:cNvPr id="2" name="AutoShape 8"/>
        <xdr:cNvSpPr>
          <a:spLocks/>
        </xdr:cNvSpPr>
      </xdr:nvSpPr>
      <xdr:spPr>
        <a:xfrm>
          <a:off x="171450" y="38100"/>
          <a:ext cx="1438275" cy="885825"/>
        </a:xfrm>
        <a:prstGeom prst="wedgeRoundRectCallout">
          <a:avLst>
            <a:gd name="adj1" fmla="val 83333"/>
            <a:gd name="adj2" fmla="val 1170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Кількість днів відпустки:
основної, додаткової та загальна</a:t>
          </a:r>
        </a:p>
      </xdr:txBody>
    </xdr:sp>
    <xdr:clientData/>
  </xdr:twoCellAnchor>
  <xdr:twoCellAnchor>
    <xdr:from>
      <xdr:col>3</xdr:col>
      <xdr:colOff>609600</xdr:colOff>
      <xdr:row>0</xdr:row>
      <xdr:rowOff>47625</xdr:rowOff>
    </xdr:from>
    <xdr:to>
      <xdr:col>7</xdr:col>
      <xdr:colOff>142875</xdr:colOff>
      <xdr:row>2</xdr:row>
      <xdr:rowOff>114300</xdr:rowOff>
    </xdr:to>
    <xdr:sp>
      <xdr:nvSpPr>
        <xdr:cNvPr id="3" name="AutoShape 9"/>
        <xdr:cNvSpPr>
          <a:spLocks/>
        </xdr:cNvSpPr>
      </xdr:nvSpPr>
      <xdr:spPr>
        <a:xfrm>
          <a:off x="3705225" y="47625"/>
          <a:ext cx="2000250" cy="390525"/>
        </a:xfrm>
        <a:prstGeom prst="wedgeRoundRectCallout">
          <a:avLst>
            <a:gd name="adj1" fmla="val -8226"/>
            <a:gd name="adj2" fmla="val 1329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Періоди, за які надається відпустка</a:t>
          </a:r>
        </a:p>
      </xdr:txBody>
    </xdr:sp>
    <xdr:clientData/>
  </xdr:twoCellAnchor>
  <xdr:twoCellAnchor>
    <xdr:from>
      <xdr:col>1</xdr:col>
      <xdr:colOff>838200</xdr:colOff>
      <xdr:row>10</xdr:row>
      <xdr:rowOff>47625</xdr:rowOff>
    </xdr:from>
    <xdr:to>
      <xdr:col>5</xdr:col>
      <xdr:colOff>152400</xdr:colOff>
      <xdr:row>13</xdr:row>
      <xdr:rowOff>9525</xdr:rowOff>
    </xdr:to>
    <xdr:sp>
      <xdr:nvSpPr>
        <xdr:cNvPr id="4" name="AutoShape 10"/>
        <xdr:cNvSpPr>
          <a:spLocks/>
        </xdr:cNvSpPr>
      </xdr:nvSpPr>
      <xdr:spPr>
        <a:xfrm rot="10800000">
          <a:off x="1009650" y="1838325"/>
          <a:ext cx="3686175" cy="447675"/>
        </a:xfrm>
        <a:prstGeom prst="wedgeRoundRectCallout">
          <a:avLst>
            <a:gd name="adj1" fmla="val -12578"/>
            <a:gd name="adj2" fmla="val 22659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Залишок відпустки на сьогоднішній день
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=(СЕГОДНЯ()-С6)/365,25*D4-G5-J5-M5-P5</a:t>
          </a:r>
        </a:p>
      </xdr:txBody>
    </xdr:sp>
    <xdr:clientData/>
  </xdr:twoCellAnchor>
  <xdr:twoCellAnchor>
    <xdr:from>
      <xdr:col>5</xdr:col>
      <xdr:colOff>219075</xdr:colOff>
      <xdr:row>10</xdr:row>
      <xdr:rowOff>38100</xdr:rowOff>
    </xdr:from>
    <xdr:to>
      <xdr:col>8</xdr:col>
      <xdr:colOff>371475</xdr:colOff>
      <xdr:row>14</xdr:row>
      <xdr:rowOff>142875</xdr:rowOff>
    </xdr:to>
    <xdr:sp>
      <xdr:nvSpPr>
        <xdr:cNvPr id="5" name="AutoShape 11"/>
        <xdr:cNvSpPr>
          <a:spLocks/>
        </xdr:cNvSpPr>
      </xdr:nvSpPr>
      <xdr:spPr>
        <a:xfrm>
          <a:off x="4762500" y="1828800"/>
          <a:ext cx="1943100" cy="752475"/>
        </a:xfrm>
        <a:prstGeom prst="wedgeRoundRectCallout">
          <a:avLst>
            <a:gd name="adj1" fmla="val 31564"/>
            <a:gd name="adj2" fmla="val -8037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Дати початку та закінчення наданих відпусток згідно наказів</a:t>
          </a:r>
        </a:p>
      </xdr:txBody>
    </xdr:sp>
    <xdr:clientData/>
  </xdr:twoCellAnchor>
  <xdr:twoCellAnchor>
    <xdr:from>
      <xdr:col>7</xdr:col>
      <xdr:colOff>276225</xdr:colOff>
      <xdr:row>0</xdr:row>
      <xdr:rowOff>57150</xdr:rowOff>
    </xdr:from>
    <xdr:to>
      <xdr:col>13</xdr:col>
      <xdr:colOff>228600</xdr:colOff>
      <xdr:row>2</xdr:row>
      <xdr:rowOff>95250</xdr:rowOff>
    </xdr:to>
    <xdr:sp>
      <xdr:nvSpPr>
        <xdr:cNvPr id="6" name="AutoShape 12"/>
        <xdr:cNvSpPr>
          <a:spLocks/>
        </xdr:cNvSpPr>
      </xdr:nvSpPr>
      <xdr:spPr>
        <a:xfrm>
          <a:off x="5838825" y="57150"/>
          <a:ext cx="3524250" cy="361950"/>
        </a:xfrm>
        <a:prstGeom prst="wedgeRoundRectCallout">
          <a:avLst>
            <a:gd name="adj1" fmla="val -9694"/>
            <a:gd name="adj2" fmla="val 14210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Загальна тривалість відпустки за період
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 =СУММ(J6:J10)</a:t>
          </a:r>
        </a:p>
      </xdr:txBody>
    </xdr:sp>
    <xdr:clientData/>
  </xdr:twoCellAnchor>
  <xdr:twoCellAnchor>
    <xdr:from>
      <xdr:col>8</xdr:col>
      <xdr:colOff>523875</xdr:colOff>
      <xdr:row>12</xdr:row>
      <xdr:rowOff>9525</xdr:rowOff>
    </xdr:from>
    <xdr:to>
      <xdr:col>13</xdr:col>
      <xdr:colOff>266700</xdr:colOff>
      <xdr:row>17</xdr:row>
      <xdr:rowOff>28575</xdr:rowOff>
    </xdr:to>
    <xdr:sp>
      <xdr:nvSpPr>
        <xdr:cNvPr id="7" name="AutoShape 13"/>
        <xdr:cNvSpPr>
          <a:spLocks/>
        </xdr:cNvSpPr>
      </xdr:nvSpPr>
      <xdr:spPr>
        <a:xfrm>
          <a:off x="6858000" y="2124075"/>
          <a:ext cx="2543175" cy="828675"/>
        </a:xfrm>
        <a:prstGeom prst="wedgeRoundRectCallout">
          <a:avLst>
            <a:gd name="adj1" fmla="val -35041"/>
            <a:gd name="adj2" fmla="val -11551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Тривалість часткової відпустки
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=ЕСЛИ(H9=0;0;I9-H9+1)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з урахуванням святкових днів 01 та 07 січня (коригується вручну)</a:t>
          </a:r>
        </a:p>
      </xdr:txBody>
    </xdr:sp>
    <xdr:clientData/>
  </xdr:twoCellAnchor>
  <xdr:twoCellAnchor>
    <xdr:from>
      <xdr:col>1</xdr:col>
      <xdr:colOff>2095500</xdr:colOff>
      <xdr:row>13</xdr:row>
      <xdr:rowOff>57150</xdr:rowOff>
    </xdr:from>
    <xdr:to>
      <xdr:col>4</xdr:col>
      <xdr:colOff>533400</xdr:colOff>
      <xdr:row>15</xdr:row>
      <xdr:rowOff>142875</xdr:rowOff>
    </xdr:to>
    <xdr:sp>
      <xdr:nvSpPr>
        <xdr:cNvPr id="8" name="AutoShape 14"/>
        <xdr:cNvSpPr>
          <a:spLocks/>
        </xdr:cNvSpPr>
      </xdr:nvSpPr>
      <xdr:spPr>
        <a:xfrm>
          <a:off x="2266950" y="2333625"/>
          <a:ext cx="2057400" cy="409575"/>
        </a:xfrm>
        <a:prstGeom prst="wedgeRoundRectCallout">
          <a:avLst>
            <a:gd name="adj1" fmla="val 87500"/>
            <a:gd name="adj2" fmla="val 3604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Перевірка дати закінчення відпустки</a:t>
          </a:r>
        </a:p>
      </xdr:txBody>
    </xdr:sp>
    <xdr:clientData/>
  </xdr:twoCellAnchor>
  <xdr:twoCellAnchor>
    <xdr:from>
      <xdr:col>1</xdr:col>
      <xdr:colOff>2162175</xdr:colOff>
      <xdr:row>18</xdr:row>
      <xdr:rowOff>9525</xdr:rowOff>
    </xdr:from>
    <xdr:to>
      <xdr:col>4</xdr:col>
      <xdr:colOff>600075</xdr:colOff>
      <xdr:row>19</xdr:row>
      <xdr:rowOff>123825</xdr:rowOff>
    </xdr:to>
    <xdr:sp>
      <xdr:nvSpPr>
        <xdr:cNvPr id="9" name="AutoShape 15"/>
        <xdr:cNvSpPr>
          <a:spLocks/>
        </xdr:cNvSpPr>
      </xdr:nvSpPr>
      <xdr:spPr>
        <a:xfrm>
          <a:off x="2333625" y="3095625"/>
          <a:ext cx="2057400" cy="276225"/>
        </a:xfrm>
        <a:prstGeom prst="wedgeRoundRectCallout">
          <a:avLst>
            <a:gd name="adj1" fmla="val 61111"/>
            <a:gd name="adj2" fmla="val -132759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Дата початку відпустки</a:t>
          </a:r>
        </a:p>
      </xdr:txBody>
    </xdr:sp>
    <xdr:clientData/>
  </xdr:twoCellAnchor>
  <xdr:twoCellAnchor>
    <xdr:from>
      <xdr:col>3</xdr:col>
      <xdr:colOff>381000</xdr:colOff>
      <xdr:row>20</xdr:row>
      <xdr:rowOff>38100</xdr:rowOff>
    </xdr:from>
    <xdr:to>
      <xdr:col>7</xdr:col>
      <xdr:colOff>76200</xdr:colOff>
      <xdr:row>22</xdr:row>
      <xdr:rowOff>95250</xdr:rowOff>
    </xdr:to>
    <xdr:sp>
      <xdr:nvSpPr>
        <xdr:cNvPr id="10" name="AutoShape 16"/>
        <xdr:cNvSpPr>
          <a:spLocks/>
        </xdr:cNvSpPr>
      </xdr:nvSpPr>
      <xdr:spPr>
        <a:xfrm>
          <a:off x="3476625" y="3448050"/>
          <a:ext cx="2162175" cy="381000"/>
        </a:xfrm>
        <a:prstGeom prst="wedgeRoundRectCallout">
          <a:avLst>
            <a:gd name="adj1" fmla="val 44217"/>
            <a:gd name="adj2" fmla="val -195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Тривалість відпустки 
(у календарних днях)</a:t>
          </a:r>
        </a:p>
      </xdr:txBody>
    </xdr:sp>
    <xdr:clientData/>
  </xdr:twoCellAnchor>
  <xdr:twoCellAnchor>
    <xdr:from>
      <xdr:col>7</xdr:col>
      <xdr:colOff>285750</xdr:colOff>
      <xdr:row>20</xdr:row>
      <xdr:rowOff>19050</xdr:rowOff>
    </xdr:from>
    <xdr:to>
      <xdr:col>12</xdr:col>
      <xdr:colOff>85725</xdr:colOff>
      <xdr:row>23</xdr:row>
      <xdr:rowOff>76200</xdr:rowOff>
    </xdr:to>
    <xdr:sp>
      <xdr:nvSpPr>
        <xdr:cNvPr id="11" name="AutoShape 18"/>
        <xdr:cNvSpPr>
          <a:spLocks/>
        </xdr:cNvSpPr>
      </xdr:nvSpPr>
      <xdr:spPr>
        <a:xfrm>
          <a:off x="5848350" y="3429000"/>
          <a:ext cx="3143250" cy="542925"/>
        </a:xfrm>
        <a:prstGeom prst="wedgeRoundRectCallout">
          <a:avLst>
            <a:gd name="adj1" fmla="val -38462"/>
            <a:gd name="adj2" fmla="val -151754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Дата закінчення відпустки
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=F17+G17-1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
(без урахування святкових днів)</a:t>
          </a:r>
        </a:p>
      </xdr:txBody>
    </xdr:sp>
    <xdr:clientData/>
  </xdr:twoCellAnchor>
  <xdr:twoCellAnchor>
    <xdr:from>
      <xdr:col>0</xdr:col>
      <xdr:colOff>85725</xdr:colOff>
      <xdr:row>13</xdr:row>
      <xdr:rowOff>152400</xdr:rowOff>
    </xdr:from>
    <xdr:to>
      <xdr:col>1</xdr:col>
      <xdr:colOff>1971675</xdr:colOff>
      <xdr:row>16</xdr:row>
      <xdr:rowOff>114300</xdr:rowOff>
    </xdr:to>
    <xdr:sp>
      <xdr:nvSpPr>
        <xdr:cNvPr id="12" name="AutoShape 19"/>
        <xdr:cNvSpPr>
          <a:spLocks/>
        </xdr:cNvSpPr>
      </xdr:nvSpPr>
      <xdr:spPr>
        <a:xfrm>
          <a:off x="85725" y="2428875"/>
          <a:ext cx="2057400" cy="447675"/>
        </a:xfrm>
        <a:prstGeom prst="wedgeRoundRectCallout">
          <a:avLst>
            <a:gd name="adj1" fmla="val -36773"/>
            <a:gd name="adj2" fmla="val -33936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yr"/>
              <a:ea typeface="Arial Cyr"/>
              <a:cs typeface="Arial Cyr"/>
            </a:rPr>
            <a:t>ПІБ 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=Графік!C8
</a:t>
          </a:r>
          <a:r>
            <a:rPr lang="en-US" cap="none" sz="1000" b="0" i="0" u="none" baseline="0">
              <a:latin typeface="Arial Cyr"/>
              <a:ea typeface="Arial Cyr"/>
              <a:cs typeface="Arial Cyr"/>
            </a:rPr>
            <a:t>та посада </a:t>
          </a:r>
          <a:r>
            <a:rPr lang="en-US" cap="none" sz="1000" b="1" i="1" u="none" baseline="0">
              <a:latin typeface="Arial Cyr"/>
              <a:ea typeface="Arial Cyr"/>
              <a:cs typeface="Arial Cyr"/>
            </a:rPr>
            <a:t>=Графік!D8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zoomScaleSheetLayoutView="145" workbookViewId="0" topLeftCell="A1">
      <selection activeCell="E9" sqref="E9"/>
    </sheetView>
  </sheetViews>
  <sheetFormatPr defaultColWidth="9.00390625" defaultRowHeight="12.75"/>
  <cols>
    <col min="1" max="1" width="3.75390625" style="0" customWidth="1"/>
    <col min="2" max="2" width="32.375" style="0" bestFit="1" customWidth="1"/>
    <col min="3" max="3" width="27.25390625" style="0" bestFit="1" customWidth="1"/>
    <col min="4" max="4" width="11.625" style="0" bestFit="1" customWidth="1"/>
    <col min="5" max="5" width="10.125" style="0" customWidth="1"/>
    <col min="6" max="10" width="5.00390625" style="0" customWidth="1"/>
  </cols>
  <sheetData>
    <row r="1" spans="2:3" ht="12.75">
      <c r="B1" s="62" t="s">
        <v>22</v>
      </c>
      <c r="C1" s="62"/>
    </row>
    <row r="3" ht="12.75">
      <c r="C3" t="s">
        <v>24</v>
      </c>
    </row>
    <row r="4" ht="12.75">
      <c r="C4" t="s">
        <v>3</v>
      </c>
    </row>
    <row r="5" ht="12.75">
      <c r="C5" s="3" t="s">
        <v>25</v>
      </c>
    </row>
    <row r="6" spans="2:3" ht="12.75">
      <c r="B6" s="62" t="s">
        <v>23</v>
      </c>
      <c r="C6" s="62"/>
    </row>
    <row r="7" spans="2:10" ht="12.75" hidden="1">
      <c r="B7" s="5"/>
      <c r="C7" s="5"/>
      <c r="F7" s="61" t="s">
        <v>21</v>
      </c>
      <c r="G7" s="61"/>
      <c r="H7" s="61"/>
      <c r="I7" s="61"/>
      <c r="J7" s="61"/>
    </row>
    <row r="8" spans="1:10" ht="25.5">
      <c r="A8" s="25" t="s">
        <v>16</v>
      </c>
      <c r="B8" s="26" t="s">
        <v>1</v>
      </c>
      <c r="C8" s="26" t="s">
        <v>0</v>
      </c>
      <c r="D8" s="26" t="s">
        <v>2</v>
      </c>
      <c r="E8" s="26" t="s">
        <v>19</v>
      </c>
      <c r="F8" s="14">
        <v>2005</v>
      </c>
      <c r="G8" s="14">
        <v>2006</v>
      </c>
      <c r="H8" s="14">
        <v>2007</v>
      </c>
      <c r="I8" s="14">
        <v>2008</v>
      </c>
      <c r="J8" s="14">
        <v>2009</v>
      </c>
    </row>
    <row r="9" spans="1:10" ht="12.75">
      <c r="A9" s="27">
        <v>1</v>
      </c>
      <c r="B9" s="29" t="s">
        <v>9</v>
      </c>
      <c r="C9" s="8" t="s">
        <v>3</v>
      </c>
      <c r="D9" s="9">
        <v>38201</v>
      </c>
      <c r="E9" s="17">
        <f>Кашеваров!D6</f>
        <v>91.85420944558521</v>
      </c>
      <c r="F9" s="14">
        <v>8</v>
      </c>
      <c r="G9" s="14">
        <v>7</v>
      </c>
      <c r="H9" s="14">
        <v>8</v>
      </c>
      <c r="I9" s="14">
        <v>7</v>
      </c>
      <c r="J9" s="14"/>
    </row>
    <row r="10" spans="1:10" ht="12.75">
      <c r="A10" s="27">
        <v>2</v>
      </c>
      <c r="B10" s="28" t="s">
        <v>10</v>
      </c>
      <c r="C10" s="8" t="s">
        <v>4</v>
      </c>
      <c r="D10" s="9">
        <v>38534</v>
      </c>
      <c r="E10" s="17" t="e">
        <f>#REF!</f>
        <v>#REF!</v>
      </c>
      <c r="F10" s="14"/>
      <c r="G10" s="14">
        <v>6</v>
      </c>
      <c r="H10" s="14">
        <v>7</v>
      </c>
      <c r="I10" s="14">
        <v>8</v>
      </c>
      <c r="J10" s="14"/>
    </row>
    <row r="11" spans="1:10" ht="12.75">
      <c r="A11" s="27">
        <v>3</v>
      </c>
      <c r="B11" s="28" t="s">
        <v>11</v>
      </c>
      <c r="C11" s="8" t="s">
        <v>4</v>
      </c>
      <c r="D11" s="9">
        <v>39028</v>
      </c>
      <c r="E11" s="17" t="e">
        <f>#REF!</f>
        <v>#REF!</v>
      </c>
      <c r="F11" s="14"/>
      <c r="G11" s="14"/>
      <c r="H11" s="14">
        <v>10</v>
      </c>
      <c r="I11" s="14">
        <v>8</v>
      </c>
      <c r="J11" s="14"/>
    </row>
    <row r="12" spans="1:10" ht="12.75">
      <c r="A12" s="27">
        <v>4</v>
      </c>
      <c r="B12" s="28" t="s">
        <v>12</v>
      </c>
      <c r="C12" s="8" t="s">
        <v>5</v>
      </c>
      <c r="D12" s="9">
        <v>38202</v>
      </c>
      <c r="E12" s="17" t="e">
        <f>#REF!</f>
        <v>#REF!</v>
      </c>
      <c r="F12" s="14">
        <v>7</v>
      </c>
      <c r="G12" s="14">
        <v>8</v>
      </c>
      <c r="H12" s="14">
        <v>9</v>
      </c>
      <c r="I12" s="14">
        <v>6</v>
      </c>
      <c r="J12" s="14"/>
    </row>
    <row r="13" spans="1:10" ht="12.75">
      <c r="A13" s="27">
        <v>5</v>
      </c>
      <c r="B13" s="28" t="s">
        <v>13</v>
      </c>
      <c r="C13" s="8" t="s">
        <v>6</v>
      </c>
      <c r="D13" s="9">
        <v>38535</v>
      </c>
      <c r="E13" s="17" t="e">
        <f>#REF!</f>
        <v>#REF!</v>
      </c>
      <c r="F13" s="14"/>
      <c r="G13" s="14">
        <v>6</v>
      </c>
      <c r="H13" s="14">
        <v>8</v>
      </c>
      <c r="I13" s="14">
        <v>7</v>
      </c>
      <c r="J13" s="14"/>
    </row>
    <row r="14" spans="1:10" ht="12.75">
      <c r="A14" s="27">
        <v>6</v>
      </c>
      <c r="B14" s="28" t="s">
        <v>14</v>
      </c>
      <c r="C14" s="8" t="s">
        <v>7</v>
      </c>
      <c r="D14" s="9">
        <v>38944</v>
      </c>
      <c r="E14" s="17" t="e">
        <f>#REF!</f>
        <v>#REF!</v>
      </c>
      <c r="F14" s="14"/>
      <c r="G14" s="14"/>
      <c r="H14" s="14">
        <v>7</v>
      </c>
      <c r="I14" s="14">
        <v>8</v>
      </c>
      <c r="J14" s="14"/>
    </row>
    <row r="15" spans="1:10" ht="12.75">
      <c r="A15" s="27">
        <v>7</v>
      </c>
      <c r="B15" s="28" t="s">
        <v>15</v>
      </c>
      <c r="C15" s="8" t="s">
        <v>8</v>
      </c>
      <c r="D15" s="9">
        <v>38598</v>
      </c>
      <c r="E15" s="17" t="e">
        <f>#REF!</f>
        <v>#REF!</v>
      </c>
      <c r="F15" s="14"/>
      <c r="G15" s="14">
        <v>8</v>
      </c>
      <c r="H15" s="14">
        <v>8</v>
      </c>
      <c r="I15" s="14">
        <v>7</v>
      </c>
      <c r="J15" s="14"/>
    </row>
    <row r="16" ht="12.75">
      <c r="B16" s="7"/>
    </row>
    <row r="18" spans="2:3" ht="12.75">
      <c r="B18" t="s">
        <v>26</v>
      </c>
      <c r="C18" s="24" t="s">
        <v>27</v>
      </c>
    </row>
  </sheetData>
  <mergeCells count="3">
    <mergeCell ref="F7:J7"/>
    <mergeCell ref="B1:C1"/>
    <mergeCell ref="B6:C6"/>
  </mergeCells>
  <hyperlinks>
    <hyperlink ref="B10" location="Голохвастов!A1" display="Голохвастов Андрій Михайлович"/>
    <hyperlink ref="B11" location="Свободянюк!A1" display="Свободянюк Валентина Миколаївна"/>
    <hyperlink ref="B12" location="Баранова!A1" display="Баранова Вікторія Михайлівна"/>
    <hyperlink ref="B13" location="Іванова!A1" display="Іванова Марія Вікторівна"/>
    <hyperlink ref="B14" location="Петров!A1" display="Петров Іван Миколайович"/>
    <hyperlink ref="B15" location="Сидорович!A1" display="Сидорович Василь Іванович"/>
    <hyperlink ref="B9" location="Кашеваров!A1" display="Кашеваров Микола Леонідович"/>
  </hyperlinks>
  <printOptions/>
  <pageMargins left="0.1968503937007874" right="0.1968503937007874" top="0.1968503937007874" bottom="0.1968503937007874" header="0.1968503937007874" footer="0.1968503937007874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P26"/>
  <sheetViews>
    <sheetView tabSelected="1" workbookViewId="0" topLeftCell="A1">
      <selection activeCell="N18" sqref="N18"/>
    </sheetView>
  </sheetViews>
  <sheetFormatPr defaultColWidth="9.00390625" defaultRowHeight="12.75"/>
  <cols>
    <col min="1" max="1" width="2.25390625" style="0" customWidth="1"/>
    <col min="2" max="2" width="28.75390625" style="0" bestFit="1" customWidth="1"/>
    <col min="3" max="3" width="9.625" style="0" customWidth="1"/>
    <col min="4" max="4" width="9.125" style="5" bestFit="1" customWidth="1"/>
    <col min="5" max="5" width="9.875" style="0" customWidth="1"/>
    <col min="6" max="6" width="10.125" style="0" bestFit="1" customWidth="1"/>
    <col min="7" max="7" width="3.25390625" style="4" customWidth="1"/>
    <col min="8" max="9" width="10.125" style="5" bestFit="1" customWidth="1"/>
    <col min="10" max="10" width="3.375" style="4" customWidth="1"/>
    <col min="11" max="12" width="10.125" style="5" bestFit="1" customWidth="1"/>
    <col min="13" max="13" width="3.00390625" style="5" bestFit="1" customWidth="1"/>
    <col min="14" max="15" width="7.875" style="5" bestFit="1" customWidth="1"/>
    <col min="16" max="16" width="2.00390625" style="5" bestFit="1" customWidth="1"/>
  </cols>
  <sheetData>
    <row r="1" ht="12.75"/>
    <row r="2" ht="12.75"/>
    <row r="3" spans="2:4" ht="13.5" thickBot="1">
      <c r="B3" s="3" t="s">
        <v>17</v>
      </c>
      <c r="C3" s="3" t="s">
        <v>18</v>
      </c>
      <c r="D3" s="5" t="s">
        <v>20</v>
      </c>
    </row>
    <row r="4" spans="2:16" ht="12.75">
      <c r="B4" s="3">
        <v>24</v>
      </c>
      <c r="C4" s="3">
        <v>7</v>
      </c>
      <c r="D4" s="15">
        <f>SUM(B4:C4)</f>
        <v>31</v>
      </c>
      <c r="G4"/>
      <c r="H4"/>
      <c r="I4"/>
      <c r="J4"/>
      <c r="K4"/>
      <c r="L4"/>
      <c r="M4"/>
      <c r="N4"/>
      <c r="O4"/>
      <c r="P4"/>
    </row>
    <row r="5" spans="4:16" ht="25.5">
      <c r="D5" s="16" t="s">
        <v>19</v>
      </c>
      <c r="E5" s="9">
        <v>38201</v>
      </c>
      <c r="F5" s="9">
        <f>E5+365.25-1</f>
        <v>38565.25</v>
      </c>
      <c r="G5" s="17">
        <f>SUM(G6:G14)</f>
        <v>31</v>
      </c>
      <c r="H5" s="9">
        <v>38566</v>
      </c>
      <c r="I5" s="9">
        <f>H5+365.25-1</f>
        <v>38930.25</v>
      </c>
      <c r="J5" s="17">
        <f>SUM(J6:J14)</f>
        <v>31</v>
      </c>
      <c r="K5" s="9">
        <v>38931</v>
      </c>
      <c r="L5" s="9">
        <f>K5+365.25-1</f>
        <v>39295.25</v>
      </c>
      <c r="M5" s="17">
        <f>SUM(M6:M14)</f>
        <v>31</v>
      </c>
      <c r="N5" s="9">
        <v>39296</v>
      </c>
      <c r="O5" s="9">
        <f>N5+365.25-1</f>
        <v>39660.25</v>
      </c>
      <c r="P5" s="17">
        <f>SUM(P6:P14)</f>
        <v>0</v>
      </c>
    </row>
    <row r="6" spans="2:16" ht="12.75">
      <c r="B6" s="8" t="str">
        <f>Графік!B9</f>
        <v>Кашеваров Микола Леонідович</v>
      </c>
      <c r="C6" s="9">
        <f>Графік!D9</f>
        <v>38201</v>
      </c>
      <c r="D6" s="18">
        <f ca="1">(TODAY()-C6)/365.25*D4-G5-J5-M5-P5</f>
        <v>91.85420944558521</v>
      </c>
      <c r="E6" s="11">
        <v>38548</v>
      </c>
      <c r="F6" s="11">
        <v>38578</v>
      </c>
      <c r="G6" s="12">
        <f>IF(E6=0,0,F6-E6+1)</f>
        <v>31</v>
      </c>
      <c r="H6" s="13">
        <v>38718</v>
      </c>
      <c r="I6" s="13">
        <v>38731</v>
      </c>
      <c r="J6" s="12">
        <f>IF(H6=0,0,I6-H6+1)</f>
        <v>14</v>
      </c>
      <c r="K6" s="13">
        <v>39279</v>
      </c>
      <c r="L6" s="13">
        <v>39309</v>
      </c>
      <c r="M6" s="12">
        <f>IF(K6=0,0,L6-K6+1)</f>
        <v>31</v>
      </c>
      <c r="N6" s="13"/>
      <c r="O6" s="13"/>
      <c r="P6" s="12">
        <f>IF(N6=0,0,O6-N6+1)</f>
        <v>0</v>
      </c>
    </row>
    <row r="7" spans="2:16" ht="12.75">
      <c r="B7" s="8" t="str">
        <f>Графік!C9</f>
        <v>Генеральний директор</v>
      </c>
      <c r="E7" s="14"/>
      <c r="F7" s="14"/>
      <c r="G7" s="12">
        <f>IF(E7=0,0,F7-E7+1)</f>
        <v>0</v>
      </c>
      <c r="H7" s="13">
        <v>38837</v>
      </c>
      <c r="I7" s="13">
        <v>38848</v>
      </c>
      <c r="J7" s="12">
        <v>9</v>
      </c>
      <c r="K7" s="10"/>
      <c r="L7" s="10"/>
      <c r="M7" s="12">
        <f>IF(K7=0,0,L7-K7+1)</f>
        <v>0</v>
      </c>
      <c r="N7" s="10"/>
      <c r="O7" s="10"/>
      <c r="P7" s="12">
        <f>IF(N7=0,0,O7-N7+1)</f>
        <v>0</v>
      </c>
    </row>
    <row r="8" spans="5:16" ht="12.75">
      <c r="E8" s="14"/>
      <c r="F8" s="14"/>
      <c r="G8" s="12">
        <f>IF(E8=0,0,F8-E8+1)</f>
        <v>0</v>
      </c>
      <c r="H8" s="13">
        <v>38883</v>
      </c>
      <c r="I8" s="13">
        <v>38883</v>
      </c>
      <c r="J8" s="12">
        <f>IF(H8=0,0,I8-H8+1)</f>
        <v>1</v>
      </c>
      <c r="K8" s="10"/>
      <c r="L8" s="10"/>
      <c r="M8" s="12">
        <f>IF(K8=0,0,L8-K8+1)</f>
        <v>0</v>
      </c>
      <c r="N8" s="10"/>
      <c r="O8" s="10"/>
      <c r="P8" s="12">
        <f>IF(N8=0,0,O8-N8+1)</f>
        <v>0</v>
      </c>
    </row>
    <row r="9" spans="5:16" ht="12.75">
      <c r="E9" s="14"/>
      <c r="F9" s="14"/>
      <c r="G9" s="12">
        <f>IF(E9=0,0,F9-E9+1)</f>
        <v>0</v>
      </c>
      <c r="H9" s="13">
        <v>39083</v>
      </c>
      <c r="I9" s="13">
        <v>39091</v>
      </c>
      <c r="J9" s="12">
        <v>7</v>
      </c>
      <c r="K9" s="10"/>
      <c r="L9" s="10"/>
      <c r="M9" s="12">
        <f>IF(K9=0,0,L9-K9+1)</f>
        <v>0</v>
      </c>
      <c r="N9" s="10"/>
      <c r="O9" s="10"/>
      <c r="P9" s="12">
        <f>IF(N9=0,0,O9-N9+1)</f>
        <v>0</v>
      </c>
    </row>
    <row r="10" spans="5:16" ht="12.75">
      <c r="E10" s="14"/>
      <c r="F10" s="14"/>
      <c r="G10" s="12">
        <f>IF(E10=0,0,F10-E10+1)</f>
        <v>0</v>
      </c>
      <c r="H10" s="10"/>
      <c r="I10" s="10"/>
      <c r="J10" s="12">
        <f>IF(H10=0,0,I10-H10+1)</f>
        <v>0</v>
      </c>
      <c r="K10" s="10"/>
      <c r="L10" s="10"/>
      <c r="M10" s="12">
        <f>IF(K10=0,0,L10-K10+1)</f>
        <v>0</v>
      </c>
      <c r="N10" s="10"/>
      <c r="O10" s="10"/>
      <c r="P10" s="12">
        <f>IF(N10=0,0,O10-N10+1)</f>
        <v>0</v>
      </c>
    </row>
    <row r="11" ht="12.75"/>
    <row r="17" spans="6:8" ht="12.75">
      <c r="F17" s="1">
        <v>39279</v>
      </c>
      <c r="G17" s="4">
        <v>31</v>
      </c>
      <c r="H17" s="6">
        <f>F17+G17-1</f>
        <v>39309</v>
      </c>
    </row>
    <row r="20" ht="12.75">
      <c r="H20" s="2"/>
    </row>
    <row r="24" spans="3:4" ht="12.75">
      <c r="C24" s="19"/>
      <c r="D24" s="20"/>
    </row>
    <row r="25" spans="3:4" ht="12.75">
      <c r="C25" s="21"/>
      <c r="D25" s="20"/>
    </row>
    <row r="26" spans="3:4" ht="12.75">
      <c r="C26" s="22"/>
      <c r="D26" s="23"/>
    </row>
  </sheetData>
  <printOptions/>
  <pageMargins left="0.26" right="0.19" top="1" bottom="0.4" header="0.18" footer="0.21"/>
  <pageSetup orientation="landscape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3:T17"/>
  <sheetViews>
    <sheetView workbookViewId="0" topLeftCell="A1">
      <selection activeCell="F17" sqref="F17:G17"/>
    </sheetView>
  </sheetViews>
  <sheetFormatPr defaultColWidth="9.00390625" defaultRowHeight="12.75"/>
  <cols>
    <col min="1" max="1" width="2.25390625" style="0" customWidth="1"/>
    <col min="2" max="2" width="28.75390625" style="0" bestFit="1" customWidth="1"/>
    <col min="3" max="3" width="9.625" style="0" customWidth="1"/>
    <col min="4" max="4" width="10.125" style="5" bestFit="1" customWidth="1"/>
    <col min="5" max="5" width="9.875" style="0" customWidth="1"/>
    <col min="6" max="6" width="10.125" style="0" bestFit="1" customWidth="1"/>
    <col min="7" max="7" width="6.75390625" style="0" customWidth="1"/>
    <col min="8" max="8" width="3.25390625" style="4" customWidth="1"/>
    <col min="9" max="10" width="10.125" style="5" bestFit="1" customWidth="1"/>
    <col min="11" max="11" width="6.375" style="5" customWidth="1"/>
    <col min="12" max="12" width="3.00390625" style="4" bestFit="1" customWidth="1"/>
    <col min="13" max="14" width="7.875" style="5" bestFit="1" customWidth="1"/>
    <col min="15" max="15" width="6.75390625" style="5" customWidth="1"/>
    <col min="16" max="16" width="3.625" style="5" customWidth="1"/>
    <col min="17" max="18" width="7.875" style="0" bestFit="1" customWidth="1"/>
    <col min="19" max="19" width="7.25390625" style="0" customWidth="1"/>
    <col min="20" max="20" width="2.00390625" style="0" bestFit="1" customWidth="1"/>
  </cols>
  <sheetData>
    <row r="1" ht="12.75"/>
    <row r="2" ht="12.75"/>
    <row r="3" spans="2:4" ht="13.5" thickBot="1">
      <c r="B3" s="3" t="s">
        <v>17</v>
      </c>
      <c r="C3" s="3" t="s">
        <v>18</v>
      </c>
      <c r="D3" s="5" t="s">
        <v>20</v>
      </c>
    </row>
    <row r="4" spans="2:16" ht="13.5" thickBot="1">
      <c r="B4" s="3">
        <v>24</v>
      </c>
      <c r="C4" s="3">
        <v>7</v>
      </c>
      <c r="D4" s="68">
        <f>B4+C4</f>
        <v>31</v>
      </c>
      <c r="H4"/>
      <c r="I4"/>
      <c r="J4"/>
      <c r="K4"/>
      <c r="L4"/>
      <c r="M4"/>
      <c r="N4"/>
      <c r="O4"/>
      <c r="P4"/>
    </row>
    <row r="5" spans="4:20" ht="26.25" thickBot="1">
      <c r="D5" s="67" t="s">
        <v>19</v>
      </c>
      <c r="E5" s="42">
        <f>C6</f>
        <v>39083</v>
      </c>
      <c r="F5" s="43">
        <f>E5+365.25-1</f>
        <v>39447.25</v>
      </c>
      <c r="G5" s="60" t="s">
        <v>30</v>
      </c>
      <c r="H5" s="51">
        <f>SUM(H6:H10)</f>
        <v>28</v>
      </c>
      <c r="I5" s="42">
        <f>F5+1</f>
        <v>39448.25</v>
      </c>
      <c r="J5" s="43">
        <f>I5+365.25</f>
        <v>39813.5</v>
      </c>
      <c r="K5" s="60" t="s">
        <v>30</v>
      </c>
      <c r="L5" s="51">
        <f>SUM(L6:L10)</f>
        <v>21</v>
      </c>
      <c r="M5" s="42">
        <f>J5+1</f>
        <v>39814.5</v>
      </c>
      <c r="N5" s="43">
        <f>M5+365.25-1</f>
        <v>40178.75</v>
      </c>
      <c r="O5" s="60" t="s">
        <v>30</v>
      </c>
      <c r="P5" s="51">
        <f>SUM(P6:P10)</f>
        <v>0</v>
      </c>
      <c r="Q5" s="42">
        <f>N5+1</f>
        <v>40179.75</v>
      </c>
      <c r="R5" s="43">
        <f>Q5+365.25-1</f>
        <v>40544</v>
      </c>
      <c r="S5" s="60" t="s">
        <v>30</v>
      </c>
      <c r="T5" s="51">
        <f>SUM(T6:T10)</f>
        <v>0</v>
      </c>
    </row>
    <row r="6" spans="2:20" ht="12.75">
      <c r="B6" s="8" t="str">
        <f>Графік!B9</f>
        <v>Кашеваров Микола Леонідович</v>
      </c>
      <c r="C6" s="9">
        <v>39083</v>
      </c>
      <c r="D6" s="50">
        <f ca="1">(NOW()-C6)/365.25*D4-H5-L5-P5</f>
        <v>61.036446085570816</v>
      </c>
      <c r="E6" s="39">
        <v>39295</v>
      </c>
      <c r="F6" s="40">
        <v>39323</v>
      </c>
      <c r="G6" s="56">
        <v>1</v>
      </c>
      <c r="H6" s="30">
        <f>IF(E6=0,0,F6-E6+1)-G6</f>
        <v>28</v>
      </c>
      <c r="I6" s="44">
        <v>39661</v>
      </c>
      <c r="J6" s="45">
        <v>39681</v>
      </c>
      <c r="K6" s="58"/>
      <c r="L6" s="52">
        <f>IF(I6=0,0,(J6-I6+1)-K6)</f>
        <v>21</v>
      </c>
      <c r="M6" s="44"/>
      <c r="N6" s="45"/>
      <c r="O6" s="58"/>
      <c r="P6" s="41">
        <f>IF(M6=0,0,N6-M6+1)</f>
        <v>0</v>
      </c>
      <c r="Q6" s="44"/>
      <c r="R6" s="45"/>
      <c r="S6" s="58"/>
      <c r="T6" s="41">
        <f>IF(Q6=0,0,R6-Q6+1)</f>
        <v>0</v>
      </c>
    </row>
    <row r="7" spans="2:20" ht="12.75">
      <c r="B7" s="8" t="str">
        <f>Графік!C9</f>
        <v>Генеральний директор</v>
      </c>
      <c r="E7" s="31"/>
      <c r="F7" s="14"/>
      <c r="G7" s="54"/>
      <c r="H7" s="30">
        <f>IF(E7=0,0,F7-E7+1)-G7</f>
        <v>0</v>
      </c>
      <c r="I7" s="35"/>
      <c r="J7" s="13"/>
      <c r="K7" s="58"/>
      <c r="L7" s="52">
        <f>IF(I7=0,0,(J7-I7+1)-#REF!)</f>
        <v>0</v>
      </c>
      <c r="M7" s="38"/>
      <c r="N7" s="10"/>
      <c r="O7" s="66"/>
      <c r="P7" s="30">
        <f>IF(M7=0,0,N7-M7+1)</f>
        <v>0</v>
      </c>
      <c r="Q7" s="38"/>
      <c r="R7" s="10"/>
      <c r="S7" s="66"/>
      <c r="T7" s="30">
        <f>IF(Q7=0,0,R7-Q7+1)</f>
        <v>0</v>
      </c>
    </row>
    <row r="8" spans="4:20" ht="12.75">
      <c r="D8" s="49"/>
      <c r="E8" s="31"/>
      <c r="F8" s="14"/>
      <c r="G8" s="54"/>
      <c r="H8" s="30">
        <f>IF(E8=0,0,F8-E8+1)-G8</f>
        <v>0</v>
      </c>
      <c r="I8" s="35"/>
      <c r="J8" s="13"/>
      <c r="K8" s="58"/>
      <c r="L8" s="52">
        <f>IF(I8=0,0,(J8-I8+1)-#REF!)</f>
        <v>0</v>
      </c>
      <c r="M8" s="38"/>
      <c r="N8" s="10"/>
      <c r="O8" s="66"/>
      <c r="P8" s="30">
        <f>IF(M8=0,0,N8-M8+1)</f>
        <v>0</v>
      </c>
      <c r="Q8" s="38"/>
      <c r="R8" s="10"/>
      <c r="S8" s="66"/>
      <c r="T8" s="30">
        <f>IF(Q8=0,0,R8-Q8+1)</f>
        <v>0</v>
      </c>
    </row>
    <row r="9" spans="5:20" ht="12.75">
      <c r="E9" s="31"/>
      <c r="F9" s="14"/>
      <c r="G9" s="54"/>
      <c r="H9" s="30">
        <f>IF(E9=0,0,F9-E9+1)-G9</f>
        <v>0</v>
      </c>
      <c r="I9" s="35"/>
      <c r="J9" s="13"/>
      <c r="K9" s="58"/>
      <c r="L9" s="52">
        <f>IF(I9=0,0,(J9-I9+1)-#REF!)</f>
        <v>0</v>
      </c>
      <c r="M9" s="38"/>
      <c r="N9" s="10"/>
      <c r="O9" s="66"/>
      <c r="P9" s="30">
        <f>IF(M9=0,0,N9-M9+1)</f>
        <v>0</v>
      </c>
      <c r="Q9" s="38"/>
      <c r="R9" s="10"/>
      <c r="S9" s="66"/>
      <c r="T9" s="30">
        <f>IF(Q9=0,0,R9-Q9+1)</f>
        <v>0</v>
      </c>
    </row>
    <row r="10" spans="5:20" ht="13.5" thickBot="1">
      <c r="E10" s="32"/>
      <c r="F10" s="33"/>
      <c r="G10" s="55"/>
      <c r="H10" s="57">
        <f>IF(E10=0,0,F10-E10+1)-G10</f>
        <v>0</v>
      </c>
      <c r="I10" s="36"/>
      <c r="J10" s="37"/>
      <c r="K10" s="59"/>
      <c r="L10" s="34">
        <f>IF(I10=0,0,J10-I10+1)</f>
        <v>0</v>
      </c>
      <c r="M10" s="36"/>
      <c r="N10" s="37"/>
      <c r="O10" s="59"/>
      <c r="P10" s="34">
        <f>IF(M10=0,0,N10-M10+1)</f>
        <v>0</v>
      </c>
      <c r="Q10" s="36"/>
      <c r="R10" s="37"/>
      <c r="S10" s="59"/>
      <c r="T10" s="34">
        <f>IF(Q10=0,0,R10-Q10+1)</f>
        <v>0</v>
      </c>
    </row>
    <row r="12" spans="8:13" ht="12.75">
      <c r="H12" s="46"/>
      <c r="I12" s="47"/>
      <c r="J12" s="20"/>
      <c r="K12" s="20"/>
      <c r="L12" s="46"/>
      <c r="M12" s="20"/>
    </row>
    <row r="14" spans="3:9" ht="12.75">
      <c r="C14" s="19"/>
      <c r="D14" s="22"/>
      <c r="F14" s="1"/>
      <c r="G14" s="1"/>
      <c r="H14" s="48"/>
      <c r="I14" s="6"/>
    </row>
    <row r="15" spans="3:9" ht="12.75">
      <c r="C15" s="21"/>
      <c r="D15" s="20"/>
      <c r="F15" s="1"/>
      <c r="G15" s="1"/>
      <c r="I15" s="6"/>
    </row>
    <row r="16" spans="3:9" ht="12.75">
      <c r="C16" s="22"/>
      <c r="D16" s="23"/>
      <c r="F16" s="63" t="s">
        <v>28</v>
      </c>
      <c r="G16" s="63"/>
      <c r="H16" s="63"/>
      <c r="I16" s="13" t="s">
        <v>29</v>
      </c>
    </row>
    <row r="17" spans="6:9" ht="12.75">
      <c r="F17" s="64">
        <v>39279</v>
      </c>
      <c r="G17" s="65"/>
      <c r="H17" s="53">
        <v>31</v>
      </c>
      <c r="I17" s="13">
        <f>F17+H17-1</f>
        <v>39309</v>
      </c>
    </row>
  </sheetData>
  <mergeCells count="2">
    <mergeCell ref="F17:G17"/>
    <mergeCell ref="F16:H16"/>
  </mergeCells>
  <conditionalFormatting sqref="D6">
    <cfRule type="cellIs" priority="1" dxfId="0" operator="greaterThan" stopIfTrue="1">
      <formula>1</formula>
    </cfRule>
  </conditionalFormatting>
  <printOptions/>
  <pageMargins left="0.26" right="0.19" top="1" bottom="0.4" header="0.18" footer="0.21"/>
  <pageSetup horizontalDpi="300" verticalDpi="3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Brother</dc:creator>
  <cp:keywords/>
  <dc:description/>
  <cp:lastModifiedBy>hradmin.im</cp:lastModifiedBy>
  <cp:lastPrinted>2008-05-08T08:27:51Z</cp:lastPrinted>
  <dcterms:created xsi:type="dcterms:W3CDTF">2007-12-10T11:00:04Z</dcterms:created>
  <dcterms:modified xsi:type="dcterms:W3CDTF">2010-07-20T08:28:47Z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